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B6F" lockStructure="1"/>
  <bookViews>
    <workbookView xWindow="120" yWindow="150" windowWidth="21840" windowHeight="12075"/>
  </bookViews>
  <sheets>
    <sheet name="Emerging &amp; Incremental Costs" sheetId="1" r:id="rId1"/>
    <sheet name="Baseline Costs" sheetId="4" r:id="rId2"/>
    <sheet name="Notes" sheetId="2" r:id="rId3"/>
  </sheets>
  <calcPr calcId="145621"/>
</workbook>
</file>

<file path=xl/calcChain.xml><?xml version="1.0" encoding="utf-8"?>
<calcChain xmlns="http://schemas.openxmlformats.org/spreadsheetml/2006/main">
  <c r="J32" i="1" l="1"/>
  <c r="Q39" i="4"/>
  <c r="L39" i="4"/>
  <c r="Q38" i="4"/>
  <c r="L38" i="4"/>
  <c r="M38" i="4" s="1"/>
  <c r="Q37" i="4"/>
  <c r="L37" i="4"/>
  <c r="M37" i="4" s="1"/>
  <c r="Q36" i="4"/>
  <c r="L36" i="4"/>
  <c r="Q35" i="4"/>
  <c r="L35" i="4"/>
  <c r="Q34" i="4"/>
  <c r="L34" i="4"/>
  <c r="M34" i="4" s="1"/>
  <c r="Q33" i="4"/>
  <c r="L33" i="4"/>
  <c r="M33" i="4" s="1"/>
  <c r="Q32" i="4"/>
  <c r="L32" i="4"/>
  <c r="Q31" i="4"/>
  <c r="L31" i="4"/>
  <c r="Q30" i="4"/>
  <c r="L30" i="4"/>
  <c r="M30" i="4" s="1"/>
  <c r="Q29" i="4"/>
  <c r="L29" i="4"/>
  <c r="M29" i="4" s="1"/>
  <c r="Q28" i="4"/>
  <c r="L28" i="4"/>
  <c r="Q27" i="4"/>
  <c r="L27" i="4"/>
  <c r="Q26" i="4"/>
  <c r="L26" i="4"/>
  <c r="M26" i="4" s="1"/>
  <c r="Q25" i="4"/>
  <c r="L25" i="4"/>
  <c r="M25" i="4" s="1"/>
  <c r="Q24" i="4"/>
  <c r="L24" i="4"/>
  <c r="Q23" i="4"/>
  <c r="L23" i="4"/>
  <c r="Q22" i="4"/>
  <c r="L22" i="4"/>
  <c r="M22" i="4" s="1"/>
  <c r="Q21" i="4"/>
  <c r="L21" i="4"/>
  <c r="M21" i="4" s="1"/>
  <c r="Q20" i="4"/>
  <c r="L20" i="4"/>
  <c r="Q19" i="4"/>
  <c r="L19" i="4"/>
  <c r="Q18" i="4"/>
  <c r="L18" i="4"/>
  <c r="M18" i="4" s="1"/>
  <c r="Q17" i="4"/>
  <c r="L17" i="4"/>
  <c r="M17" i="4" s="1"/>
  <c r="Q16" i="4"/>
  <c r="L16" i="4"/>
  <c r="Q15" i="4"/>
  <c r="L15" i="4"/>
  <c r="Q14" i="4"/>
  <c r="L14" i="4"/>
  <c r="M14" i="4" s="1"/>
  <c r="Q13" i="4"/>
  <c r="L13" i="4"/>
  <c r="M13" i="4" s="1"/>
  <c r="Q12" i="4"/>
  <c r="L12" i="4"/>
  <c r="L41" i="4" l="1"/>
  <c r="Q41" i="4"/>
  <c r="M12" i="4"/>
  <c r="M36" i="4"/>
  <c r="M32" i="4"/>
  <c r="M28" i="4"/>
  <c r="M24" i="4"/>
  <c r="M20" i="4"/>
  <c r="M16" i="4"/>
  <c r="M39" i="4"/>
  <c r="M35" i="4"/>
  <c r="M31" i="4"/>
  <c r="M27" i="4"/>
  <c r="M23" i="4"/>
  <c r="M19" i="4"/>
  <c r="M15" i="4"/>
  <c r="C40" i="2"/>
  <c r="C35" i="2"/>
  <c r="C39" i="2" s="1"/>
  <c r="M40" i="4" l="1"/>
  <c r="J31" i="1"/>
  <c r="D27" i="1" l="1"/>
  <c r="C27" i="1"/>
</calcChain>
</file>

<file path=xl/sharedStrings.xml><?xml version="1.0" encoding="utf-8"?>
<sst xmlns="http://schemas.openxmlformats.org/spreadsheetml/2006/main" count="291" uniqueCount="127">
  <si>
    <t>Notes</t>
  </si>
  <si>
    <t>Source</t>
  </si>
  <si>
    <t>Date</t>
  </si>
  <si>
    <t>Unit Type</t>
  </si>
  <si>
    <t>Model Number</t>
  </si>
  <si>
    <t>Total Installed Cost</t>
  </si>
  <si>
    <t>Type</t>
  </si>
  <si>
    <t>Manufacturer</t>
  </si>
  <si>
    <t>Major Manufacturers</t>
  </si>
  <si>
    <t>Yanmar</t>
  </si>
  <si>
    <t>Website</t>
  </si>
  <si>
    <t>Product Family</t>
  </si>
  <si>
    <t>Company</t>
  </si>
  <si>
    <t>Ynamar Gas Heat Pump GHP</t>
  </si>
  <si>
    <t>Ilios</t>
  </si>
  <si>
    <t>HEWH-500-AS</t>
  </si>
  <si>
    <t>http://www.iliosdynamics.com/product-air-source.htm</t>
  </si>
  <si>
    <t>SW gas corporation</t>
  </si>
  <si>
    <t>Aisin</t>
  </si>
  <si>
    <t>http://www.aircon.panasonic.eu/GB_en/happening/1441/</t>
  </si>
  <si>
    <t>Intellichoice energy</t>
  </si>
  <si>
    <t>residential gas heat pump</t>
  </si>
  <si>
    <t>http://www.yanmarenergysystems.eu/Gas-Heat-Pump-Chiller/</t>
  </si>
  <si>
    <t>http://www.americandg.com/technology/heat-pump-boiler</t>
  </si>
  <si>
    <t>American DG</t>
  </si>
  <si>
    <t>High efficiency hot water heater/heat pump</t>
  </si>
  <si>
    <t>Mitsubishi</t>
  </si>
  <si>
    <t>LS Cable</t>
  </si>
  <si>
    <t>http://iceghp.com/gas-heat-pump/aws-chiller/</t>
  </si>
  <si>
    <t>interview</t>
  </si>
  <si>
    <t>http://www.iliosdynamics.com/Collateral/Documents/Ilios/IliosDataSheet-AirSource.pdf</t>
  </si>
  <si>
    <t>Tecogen</t>
  </si>
  <si>
    <t>Air source GHP water heater</t>
  </si>
  <si>
    <t xml:space="preserve">Cooling </t>
  </si>
  <si>
    <t>Heating capacity (Btu/hr)</t>
  </si>
  <si>
    <t>N/A</t>
  </si>
  <si>
    <t>Cost per Btu/hr</t>
  </si>
  <si>
    <t>Panasonic (bought Sanyo product line)</t>
  </si>
  <si>
    <t>http://www.aisinworld.com/products/energy-system/                                                          http://www.aisin.co.jp/ghp/english/index.html</t>
  </si>
  <si>
    <t>Tecogen-Ilios</t>
  </si>
  <si>
    <t>Panasonic (Sanyo)</t>
  </si>
  <si>
    <t>ICE (Aisin)</t>
  </si>
  <si>
    <t>GHP Type</t>
  </si>
  <si>
    <t>Dedicated WH</t>
  </si>
  <si>
    <t>Chiller with heat recovery</t>
  </si>
  <si>
    <t>Air-to-air with heat recovery add-on</t>
  </si>
  <si>
    <t>Case Studies</t>
  </si>
  <si>
    <t>Hotchkiss</t>
  </si>
  <si>
    <t>Installed cost</t>
  </si>
  <si>
    <t>Estimated annual maintenance</t>
  </si>
  <si>
    <t>Net cost savings</t>
  </si>
  <si>
    <t xml:space="preserve">Estimated annual savings </t>
  </si>
  <si>
    <t>Annual natural gas savings (therms)</t>
  </si>
  <si>
    <t>Estimated carbon reduction (tons CO2)</t>
  </si>
  <si>
    <t>Annual run hours (hours</t>
  </si>
  <si>
    <t>Simple ROI (years)</t>
  </si>
  <si>
    <t>Type of unit</t>
  </si>
  <si>
    <t>Thermal output</t>
  </si>
  <si>
    <t>Installed cost ($/MBtu)</t>
  </si>
  <si>
    <t>400 MBtu/hr to 600 MBtu/hr</t>
  </si>
  <si>
    <t/>
  </si>
  <si>
    <t xml:space="preserve">               Data Release : Year 2015</t>
  </si>
  <si>
    <t>Unit Cost Estimate</t>
  </si>
  <si>
    <t xml:space="preserve">               LineNumber             </t>
  </si>
  <si>
    <t xml:space="preserve">               Description             </t>
  </si>
  <si>
    <t xml:space="preserve">               Crew             </t>
  </si>
  <si>
    <t xml:space="preserve">               Daily Output             </t>
  </si>
  <si>
    <t xml:space="preserve">               Labor Hours             </t>
  </si>
  <si>
    <t xml:space="preserve">               Unit             </t>
  </si>
  <si>
    <t xml:space="preserve">               Material             </t>
  </si>
  <si>
    <t xml:space="preserve">               Labor             </t>
  </si>
  <si>
    <t xml:space="preserve">               Equipment             </t>
  </si>
  <si>
    <t xml:space="preserve">               Total             </t>
  </si>
  <si>
    <t xml:space="preserve">               Mat. O&amp;P             </t>
  </si>
  <si>
    <t xml:space="preserve">               Labor O&amp;P             </t>
  </si>
  <si>
    <t xml:space="preserve">               Equip. O&amp;P             </t>
  </si>
  <si>
    <t xml:space="preserve">               Total O&amp;P             </t>
  </si>
  <si>
    <t xml:space="preserve">               Labor Type             </t>
  </si>
  <si>
    <t xml:space="preserve">               Data Release             </t>
  </si>
  <si>
    <t xml:space="preserve">               CCI Location             </t>
  </si>
  <si>
    <t>Boiler, gas fired, natural or propane, cast iron, hot water, gross output, 6970 MBH, includes standard controls and insulated jacket, packaged</t>
  </si>
  <si>
    <t>Q7</t>
  </si>
  <si>
    <t>Ea.</t>
  </si>
  <si>
    <t>OPN</t>
  </si>
  <si>
    <t>Year 2015</t>
  </si>
  <si>
    <t>National Average</t>
  </si>
  <si>
    <t>Boiler, gas fired, natural or propane, cast iron, hot water, gross output, 80 MBH, includes standard controls and insulated jacket, packaged</t>
  </si>
  <si>
    <t>Boiler, gas fired, natural or propane, cast iron, hot water, gross output, 100 MBH, includes standard controls and insulated jacket, packaged</t>
  </si>
  <si>
    <t>Boiler, gas fired, natural or propane, cast iron, hot water, gross output, 122 MBH, includes standard controls and insulated jacket, packaged</t>
  </si>
  <si>
    <t>Boiler, gas fired, natural or propane, cast iron, hot water, gross output, 163 MBH, includes standard controls and insulated jacket, packaged</t>
  </si>
  <si>
    <t>Boiler, gas fired, natural or propane, cast iron, hot water, gross output, 203 MBH, includes standard controls and insulated jacket, packaged</t>
  </si>
  <si>
    <t>Boiler, gas fired, natural or propane, cast iron, hot water, gross output, 240 MBH, includes standard controls and insulated jacket, packaged</t>
  </si>
  <si>
    <t>Boiler, gas fired, natural or propane, cast iron, hot water, gross output, 280 MBH, includes standard controls and insulated jacket, packaged</t>
  </si>
  <si>
    <t>Boiler, gas fired, natural or propane, cast iron, hot water, gross output, 320 MBH, includes standard controls and insulated jacket, packaged</t>
  </si>
  <si>
    <t>Boiler, gas fired, natural or propane, cast iron, hot water, gross output, 360 MBH, includes standard controls and insulated jacket, packaged</t>
  </si>
  <si>
    <t>Boiler, gas fired, natural or propane, cast iron, hot water, gross output, 400 MBH, includes standard controls and insulated jacket, packaged</t>
  </si>
  <si>
    <t>Boiler, gas fired, natural or propane, cast iron, hot water, gross output, 440 MBH, includes standard controls and insulated jacket, packaged</t>
  </si>
  <si>
    <t>Boiler, gas fired, natural or propane, cast iron, hot water, gross output, 544 MBH, includes standard controls and insulated jacket, packaged</t>
  </si>
  <si>
    <t>Boiler, gas fired, natural or propane, cast iron, hot water, gross output, 765 MBH, includes standard controls and insulated jacket, packaged</t>
  </si>
  <si>
    <t>Boiler, gas fired, natural or propane, cast iron, hot water, gross output, 1088 MBH, includes standard controls and insulated jacket, packaged</t>
  </si>
  <si>
    <t>Boiler, gas fired, natural or propane, cast iron, hot water, gross output, 1275 MBH, includes standard controls and insulated jacket, packaged</t>
  </si>
  <si>
    <t>Boiler, gas fired, natural or propane, cast iron, hot water, gross output, 1530 MBH, includes standard controls and insulated jacket, packaged</t>
  </si>
  <si>
    <t>Boiler, gas fired, natural or propane, cast iron, hot water, gross output, 2000 MBH, includes standard controls and insulated jacket, packaged</t>
  </si>
  <si>
    <t>Boiler, gas fired, natural or propane, cast iron, hot water, gross output, 2312 MBH, includes standard controls and insulated jacket, packaged</t>
  </si>
  <si>
    <t>Boiler, gas fired, natural or propane, cast iron, hot water, gross output, 2856 MBH, includes standard controls and insulated jacket, packaged</t>
  </si>
  <si>
    <t>Boiler, gas fired, natural or propane, cast iron, hot water, gross output, 3264 MBH, includes standard controls and insulated jacket, packaged</t>
  </si>
  <si>
    <t>Boiler, gas fired, natural or propane, cast iron, hot water, gross output, 3808 MBH, includes standard controls and insulated jacket, packaged</t>
  </si>
  <si>
    <t>Boiler, gas fired, natural or propane, cast iron, hot water, gross output, 4488 MBH, includes standard controls and insulated jacket, packaged</t>
  </si>
  <si>
    <t>Boiler, gas fired, natural or propane, cast iron, hot water, gross output, 4720 MBH, includes standard controls and insulated jacket, packaged</t>
  </si>
  <si>
    <t>Boiler, gas fired, natural or propane, cast iron, hot water, gross output, 5520 MBH, includes standard controls and insulated jacket, packaged</t>
  </si>
  <si>
    <t>Boiler, gas fired, natural or propane, cast iron, hot water, gross output, 6100 MBH, includes standard controls and insulated jacket, packaged</t>
  </si>
  <si>
    <t>Boiler, gas fired, natural or propane, cast iron, hot water, gross output, 6390 MBH, includes standard controls and insulated jacket, packaged</t>
  </si>
  <si>
    <t>Boiler, gas fired, natural or propane, cast iron, hot water, gross output, 6680 MBH, includes standard controls and insulated jacket, packaged</t>
  </si>
  <si>
    <t>MBTU Output</t>
  </si>
  <si>
    <t>Cost per Mbtu</t>
  </si>
  <si>
    <t xml:space="preserve">Average cost per MbtuH for a cast iron hot water boiler with output ranging from 100 MBtuH to 1,000 MBtuH </t>
  </si>
  <si>
    <t>Hotchkiss School</t>
  </si>
  <si>
    <t>Harbour House</t>
  </si>
  <si>
    <t xml:space="preserve"> HEWH-500-AS </t>
  </si>
  <si>
    <t xml:space="preserve"> 400 MBtuH to 600 MBtuH </t>
  </si>
  <si>
    <t xml:space="preserve"> 400 MBtuH to 600 MBtuH</t>
  </si>
  <si>
    <t>Incremental Cost ($/Mbtu)</t>
  </si>
  <si>
    <t>The range for Natural Gas Heat Pump Water heaters is between $177/Mbtu and $277/Mbtu.</t>
  </si>
  <si>
    <t>Natural Gas Heat Pump Water Heater Case Studies</t>
  </si>
  <si>
    <t>Data Collected from Interivews</t>
  </si>
  <si>
    <t>Natural Gas Powered Heat Pump Water Heaters</t>
  </si>
  <si>
    <t>Baseline Data: Hot Water Boilers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</si>
</sst>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0.0"/>
    <numFmt numFmtId="167" formatCode="&quot;$&quot;#,##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el"/>
    </font>
    <font>
      <sz val="9"/>
      <color theme="1"/>
      <name val="Ariel"/>
    </font>
    <font>
      <b/>
      <sz val="1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el"/>
    </font>
    <font>
      <sz val="9"/>
      <name val="Ariel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Border="1"/>
    <xf numFmtId="164" fontId="0" fillId="0" borderId="0" xfId="1" applyNumberFormat="1" applyFont="1"/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center" vertical="top"/>
    </xf>
    <xf numFmtId="0" fontId="6" fillId="3" borderId="3" xfId="2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center" vertical="top"/>
    </xf>
    <xf numFmtId="0" fontId="6" fillId="4" borderId="3" xfId="2" applyFont="1" applyFill="1" applyBorder="1" applyAlignment="1">
      <alignment horizontal="center" vertical="top"/>
    </xf>
    <xf numFmtId="0" fontId="6" fillId="3" borderId="3" xfId="2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left" vertical="top"/>
    </xf>
    <xf numFmtId="164" fontId="5" fillId="3" borderId="3" xfId="1" applyNumberFormat="1" applyFont="1" applyFill="1" applyBorder="1" applyAlignment="1">
      <alignment horizontal="center" vertical="top"/>
    </xf>
    <xf numFmtId="164" fontId="5" fillId="4" borderId="3" xfId="1" applyNumberFormat="1" applyFont="1" applyFill="1" applyBorder="1" applyAlignment="1">
      <alignment horizontal="center" vertical="top"/>
    </xf>
    <xf numFmtId="165" fontId="5" fillId="3" borderId="3" xfId="1" applyNumberFormat="1" applyFont="1" applyFill="1" applyBorder="1" applyAlignment="1">
      <alignment horizontal="center" vertical="top"/>
    </xf>
    <xf numFmtId="165" fontId="5" fillId="4" borderId="3" xfId="1" applyNumberFormat="1" applyFont="1" applyFill="1" applyBorder="1" applyAlignment="1">
      <alignment horizontal="center" vertical="top"/>
    </xf>
    <xf numFmtId="165" fontId="4" fillId="2" borderId="5" xfId="0" applyNumberFormat="1" applyFont="1" applyFill="1" applyBorder="1" applyAlignment="1">
      <alignment horizontal="center" vertical="top"/>
    </xf>
    <xf numFmtId="3" fontId="5" fillId="3" borderId="3" xfId="0" applyNumberFormat="1" applyFont="1" applyFill="1" applyBorder="1" applyAlignment="1">
      <alignment horizontal="center" vertical="top"/>
    </xf>
    <xf numFmtId="3" fontId="5" fillId="4" borderId="3" xfId="0" applyNumberFormat="1" applyFont="1" applyFill="1" applyBorder="1" applyAlignment="1">
      <alignment horizontal="center" vertical="top"/>
    </xf>
    <xf numFmtId="0" fontId="5" fillId="3" borderId="3" xfId="3" applyNumberFormat="1" applyFont="1" applyFill="1" applyBorder="1" applyAlignment="1">
      <alignment horizontal="center" vertical="top"/>
    </xf>
    <xf numFmtId="166" fontId="5" fillId="4" borderId="3" xfId="3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0" fontId="7" fillId="2" borderId="6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left" wrapText="1"/>
    </xf>
    <xf numFmtId="44" fontId="7" fillId="0" borderId="0" xfId="0" applyNumberFormat="1" applyFont="1" applyFill="1" applyBorder="1" applyAlignment="1" applyProtection="1">
      <alignment horizontal="right"/>
    </xf>
    <xf numFmtId="44" fontId="11" fillId="5" borderId="0" xfId="0" applyNumberFormat="1" applyFont="1" applyFill="1" applyBorder="1" applyAlignment="1" applyProtection="1">
      <alignment wrapText="1"/>
    </xf>
    <xf numFmtId="0" fontId="12" fillId="0" borderId="0" xfId="0" applyFont="1"/>
    <xf numFmtId="0" fontId="5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center" vertical="top"/>
    </xf>
    <xf numFmtId="0" fontId="14" fillId="0" borderId="8" xfId="0" applyFont="1" applyBorder="1" applyAlignment="1">
      <alignment horizontal="center"/>
    </xf>
    <xf numFmtId="0" fontId="14" fillId="0" borderId="8" xfId="0" applyFont="1" applyBorder="1" applyAlignment="1">
      <alignment horizontal="left"/>
    </xf>
    <xf numFmtId="0" fontId="13" fillId="2" borderId="7" xfId="0" applyFont="1" applyFill="1" applyBorder="1" applyAlignment="1">
      <alignment horizontal="left" wrapText="1"/>
    </xf>
    <xf numFmtId="0" fontId="13" fillId="2" borderId="7" xfId="0" applyFont="1" applyFill="1" applyBorder="1" applyAlignment="1">
      <alignment horizontal="center" wrapText="1"/>
    </xf>
    <xf numFmtId="164" fontId="13" fillId="2" borderId="7" xfId="1" applyNumberFormat="1" applyFont="1" applyFill="1" applyBorder="1" applyAlignment="1">
      <alignment horizontal="center" wrapText="1"/>
    </xf>
    <xf numFmtId="165" fontId="14" fillId="0" borderId="8" xfId="1" applyNumberFormat="1" applyFont="1" applyFill="1" applyBorder="1" applyAlignment="1">
      <alignment horizontal="center" vertical="top" wrapText="1"/>
    </xf>
    <xf numFmtId="167" fontId="14" fillId="0" borderId="8" xfId="1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16" fillId="2" borderId="9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vertical="center"/>
    </xf>
    <xf numFmtId="0" fontId="17" fillId="3" borderId="12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vertical="center"/>
    </xf>
    <xf numFmtId="0" fontId="17" fillId="4" borderId="12" xfId="0" applyFont="1" applyFill="1" applyBorder="1" applyAlignment="1">
      <alignment horizontal="center" vertical="center"/>
    </xf>
    <xf numFmtId="8" fontId="17" fillId="3" borderId="12" xfId="0" applyNumberFormat="1" applyFont="1" applyFill="1" applyBorder="1" applyAlignment="1">
      <alignment horizontal="center" vertical="center"/>
    </xf>
    <xf numFmtId="8" fontId="17" fillId="4" borderId="12" xfId="0" applyNumberFormat="1" applyFont="1" applyFill="1" applyBorder="1" applyAlignment="1">
      <alignment horizontal="center" vertical="center"/>
    </xf>
    <xf numFmtId="3" fontId="17" fillId="3" borderId="12" xfId="0" applyNumberFormat="1" applyFont="1" applyFill="1" applyBorder="1" applyAlignment="1">
      <alignment horizontal="center" vertical="center"/>
    </xf>
    <xf numFmtId="6" fontId="16" fillId="2" borderId="10" xfId="0" applyNumberFormat="1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vertical="center"/>
    </xf>
    <xf numFmtId="0" fontId="17" fillId="4" borderId="7" xfId="0" applyFont="1" applyFill="1" applyBorder="1" applyAlignment="1">
      <alignment horizontal="center" vertical="center"/>
    </xf>
    <xf numFmtId="14" fontId="17" fillId="4" borderId="7" xfId="0" applyNumberFormat="1" applyFont="1" applyFill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/>
    </xf>
    <xf numFmtId="165" fontId="17" fillId="4" borderId="7" xfId="0" applyNumberFormat="1" applyFont="1" applyFill="1" applyBorder="1" applyAlignment="1">
      <alignment horizontal="center" vertical="center"/>
    </xf>
    <xf numFmtId="167" fontId="17" fillId="4" borderId="7" xfId="0" applyNumberFormat="1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8" fillId="2" borderId="13" xfId="0" applyNumberFormat="1" applyFont="1" applyFill="1" applyBorder="1" applyAlignment="1" applyProtection="1">
      <alignment horizontal="left" wrapText="1"/>
    </xf>
    <xf numFmtId="0" fontId="18" fillId="2" borderId="13" xfId="0" applyNumberFormat="1" applyFont="1" applyFill="1" applyBorder="1" applyAlignment="1" applyProtection="1">
      <alignment horizontal="center" wrapText="1"/>
    </xf>
    <xf numFmtId="1" fontId="19" fillId="3" borderId="13" xfId="0" applyNumberFormat="1" applyFont="1" applyFill="1" applyBorder="1" applyAlignment="1" applyProtection="1">
      <alignment horizontal="left" vertical="top"/>
    </xf>
    <xf numFmtId="0" fontId="19" fillId="3" borderId="13" xfId="0" applyNumberFormat="1" applyFont="1" applyFill="1" applyBorder="1" applyAlignment="1" applyProtection="1">
      <alignment horizontal="center" vertical="top" wrapText="1"/>
    </xf>
    <xf numFmtId="44" fontId="19" fillId="3" borderId="13" xfId="0" applyNumberFormat="1" applyFont="1" applyFill="1" applyBorder="1" applyAlignment="1" applyProtection="1">
      <alignment horizontal="center" vertical="top"/>
    </xf>
    <xf numFmtId="1" fontId="19" fillId="4" borderId="13" xfId="0" applyNumberFormat="1" applyFont="1" applyFill="1" applyBorder="1" applyAlignment="1" applyProtection="1">
      <alignment horizontal="left" vertical="top"/>
    </xf>
    <xf numFmtId="0" fontId="19" fillId="4" borderId="13" xfId="0" applyNumberFormat="1" applyFont="1" applyFill="1" applyBorder="1" applyAlignment="1" applyProtection="1">
      <alignment horizontal="center" vertical="top" wrapText="1"/>
    </xf>
    <xf numFmtId="44" fontId="19" fillId="4" borderId="13" xfId="0" applyNumberFormat="1" applyFont="1" applyFill="1" applyBorder="1" applyAlignment="1" applyProtection="1">
      <alignment horizontal="center" vertical="top"/>
    </xf>
    <xf numFmtId="167" fontId="19" fillId="3" borderId="13" xfId="0" applyNumberFormat="1" applyFont="1" applyFill="1" applyBorder="1" applyAlignment="1" applyProtection="1">
      <alignment horizontal="center" vertical="top"/>
    </xf>
    <xf numFmtId="167" fontId="19" fillId="4" borderId="13" xfId="0" applyNumberFormat="1" applyFont="1" applyFill="1" applyBorder="1" applyAlignment="1" applyProtection="1">
      <alignment horizontal="center" vertical="top"/>
    </xf>
    <xf numFmtId="167" fontId="8" fillId="0" borderId="0" xfId="0" applyNumberFormat="1" applyFont="1" applyFill="1" applyBorder="1" applyAlignment="1" applyProtection="1">
      <alignment wrapText="1"/>
    </xf>
    <xf numFmtId="167" fontId="7" fillId="0" borderId="0" xfId="0" applyNumberFormat="1" applyFont="1" applyFill="1" applyBorder="1" applyAlignment="1" applyProtection="1">
      <alignment horizontal="right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9524</xdr:rowOff>
    </xdr:from>
    <xdr:to>
      <xdr:col>2</xdr:col>
      <xdr:colOff>1323976</xdr:colOff>
      <xdr:row>4</xdr:row>
      <xdr:rowOff>190499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0024"/>
          <a:ext cx="34575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619126</xdr:colOff>
      <xdr:row>1</xdr:row>
      <xdr:rowOff>28575</xdr:rowOff>
    </xdr:from>
    <xdr:to>
      <xdr:col>3</xdr:col>
      <xdr:colOff>1562101</xdr:colOff>
      <xdr:row>6</xdr:row>
      <xdr:rowOff>104775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00576" y="219075"/>
          <a:ext cx="942975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19049</xdr:rowOff>
    </xdr:from>
    <xdr:to>
      <xdr:col>3</xdr:col>
      <xdr:colOff>1123951</xdr:colOff>
      <xdr:row>4</xdr:row>
      <xdr:rowOff>123824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049"/>
          <a:ext cx="34575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1571626</xdr:colOff>
      <xdr:row>0</xdr:row>
      <xdr:rowOff>0</xdr:rowOff>
    </xdr:from>
    <xdr:to>
      <xdr:col>7</xdr:col>
      <xdr:colOff>333376</xdr:colOff>
      <xdr:row>6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05551" y="0"/>
          <a:ext cx="942975" cy="1028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19049</xdr:rowOff>
    </xdr:from>
    <xdr:to>
      <xdr:col>2</xdr:col>
      <xdr:colOff>1724026</xdr:colOff>
      <xdr:row>5</xdr:row>
      <xdr:rowOff>9524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09549"/>
          <a:ext cx="34575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952501</xdr:colOff>
      <xdr:row>1</xdr:row>
      <xdr:rowOff>0</xdr:rowOff>
    </xdr:from>
    <xdr:to>
      <xdr:col>3</xdr:col>
      <xdr:colOff>1895476</xdr:colOff>
      <xdr:row>6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67401" y="190500"/>
          <a:ext cx="942975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liosdynamics.com/product-air-source.htm" TargetMode="External"/><Relationship Id="rId2" Type="http://schemas.openxmlformats.org/officeDocument/2006/relationships/hyperlink" Target="http://www.aisinworld.com/products/energy-system/http:/www.aisin.co.jp/ghp/english/index.html" TargetMode="External"/><Relationship Id="rId1" Type="http://schemas.openxmlformats.org/officeDocument/2006/relationships/hyperlink" Target="http://www.yanmarenergysystems.eu/Gas-Heat-Pump-Chiller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32"/>
  <sheetViews>
    <sheetView tabSelected="1" workbookViewId="0">
      <selection activeCell="F5" sqref="F5"/>
    </sheetView>
  </sheetViews>
  <sheetFormatPr defaultRowHeight="15"/>
  <cols>
    <col min="1" max="1" width="5.42578125" customWidth="1"/>
    <col min="2" max="2" width="32.140625" customWidth="1"/>
    <col min="3" max="3" width="22.140625" customWidth="1"/>
    <col min="4" max="4" width="23.7109375" customWidth="1"/>
    <col min="5" max="5" width="11.7109375" customWidth="1"/>
    <col min="6" max="6" width="13.28515625" bestFit="1" customWidth="1"/>
    <col min="7" max="7" width="14.7109375" bestFit="1" customWidth="1"/>
    <col min="8" max="8" width="19.42578125" customWidth="1"/>
    <col min="9" max="9" width="14.7109375" customWidth="1"/>
    <col min="10" max="10" width="12.85546875" customWidth="1"/>
    <col min="11" max="11" width="69.140625" customWidth="1"/>
    <col min="12" max="12" width="80.85546875" customWidth="1"/>
  </cols>
  <sheetData>
    <row r="9" spans="2:11">
      <c r="B9" s="1" t="s">
        <v>125</v>
      </c>
    </row>
    <row r="11" spans="2:11">
      <c r="B11" t="s">
        <v>122</v>
      </c>
    </row>
    <row r="12" spans="2:11">
      <c r="C12" s="1"/>
      <c r="D12" s="1"/>
      <c r="E12" s="1"/>
      <c r="J12" s="2"/>
      <c r="K12" s="2"/>
    </row>
    <row r="13" spans="2:11">
      <c r="B13" s="34" t="s">
        <v>123</v>
      </c>
    </row>
    <row r="14" spans="2:11" ht="15.75" thickBot="1"/>
    <row r="15" spans="2:11" ht="15.75" thickBot="1">
      <c r="B15" s="46" t="s">
        <v>46</v>
      </c>
      <c r="C15" s="47" t="s">
        <v>116</v>
      </c>
      <c r="D15" s="47" t="s">
        <v>117</v>
      </c>
    </row>
    <row r="16" spans="2:11">
      <c r="B16" s="48" t="s">
        <v>56</v>
      </c>
      <c r="C16" s="49" t="s">
        <v>118</v>
      </c>
      <c r="D16" s="49" t="s">
        <v>118</v>
      </c>
    </row>
    <row r="17" spans="2:11">
      <c r="B17" s="50" t="s">
        <v>57</v>
      </c>
      <c r="C17" s="51" t="s">
        <v>119</v>
      </c>
      <c r="D17" s="51" t="s">
        <v>120</v>
      </c>
    </row>
    <row r="18" spans="2:11">
      <c r="B18" s="48" t="s">
        <v>48</v>
      </c>
      <c r="C18" s="52">
        <v>100000</v>
      </c>
      <c r="D18" s="52">
        <v>150000</v>
      </c>
    </row>
    <row r="19" spans="2:11">
      <c r="B19" s="50" t="s">
        <v>51</v>
      </c>
      <c r="C19" s="53">
        <v>25000</v>
      </c>
      <c r="D19" s="53">
        <v>35000</v>
      </c>
    </row>
    <row r="20" spans="2:11">
      <c r="B20" s="48" t="s">
        <v>49</v>
      </c>
      <c r="C20" s="52">
        <v>7500</v>
      </c>
      <c r="D20" s="52">
        <v>5000</v>
      </c>
    </row>
    <row r="21" spans="2:11">
      <c r="B21" s="50" t="s">
        <v>50</v>
      </c>
      <c r="C21" s="53">
        <v>17500</v>
      </c>
      <c r="D21" s="53">
        <v>30000</v>
      </c>
    </row>
    <row r="22" spans="2:11" ht="14.25" customHeight="1">
      <c r="B22" s="48" t="s">
        <v>52</v>
      </c>
      <c r="C22" s="54">
        <v>30000</v>
      </c>
      <c r="D22" s="54">
        <v>17000</v>
      </c>
    </row>
    <row r="23" spans="2:11">
      <c r="B23" s="50" t="s">
        <v>53</v>
      </c>
      <c r="C23" s="51">
        <v>175</v>
      </c>
      <c r="D23" s="51">
        <v>130</v>
      </c>
    </row>
    <row r="24" spans="2:11">
      <c r="B24" s="48" t="s">
        <v>54</v>
      </c>
      <c r="C24" s="49">
        <v>7500</v>
      </c>
      <c r="D24" s="49">
        <v>3500</v>
      </c>
    </row>
    <row r="25" spans="2:11" ht="15.75" thickBot="1">
      <c r="B25" s="50" t="s">
        <v>55</v>
      </c>
      <c r="C25" s="51">
        <v>5.7</v>
      </c>
      <c r="D25" s="51">
        <v>5</v>
      </c>
    </row>
    <row r="26" spans="2:11" ht="15.75" thickBot="1">
      <c r="B26" s="46" t="s">
        <v>58</v>
      </c>
      <c r="C26" s="55">
        <v>200</v>
      </c>
      <c r="D26" s="55">
        <v>300</v>
      </c>
    </row>
    <row r="27" spans="2:11" ht="15.75" thickBot="1">
      <c r="B27" s="46" t="s">
        <v>121</v>
      </c>
      <c r="C27" s="55">
        <f>C26-'Baseline Costs'!M40</f>
        <v>176.51000844455211</v>
      </c>
      <c r="D27" s="55">
        <f>D26-'Baseline Costs'!M40</f>
        <v>276.51000844455211</v>
      </c>
    </row>
    <row r="29" spans="2:11">
      <c r="B29" t="s">
        <v>124</v>
      </c>
    </row>
    <row r="30" spans="2:11" ht="30" customHeight="1">
      <c r="B30" s="39" t="s">
        <v>3</v>
      </c>
      <c r="C30" s="40" t="s">
        <v>6</v>
      </c>
      <c r="D30" s="40" t="s">
        <v>2</v>
      </c>
      <c r="E30" s="40" t="s">
        <v>7</v>
      </c>
      <c r="F30" s="40" t="s">
        <v>4</v>
      </c>
      <c r="G30" s="40" t="s">
        <v>34</v>
      </c>
      <c r="H30" s="40" t="s">
        <v>33</v>
      </c>
      <c r="I30" s="41" t="s">
        <v>5</v>
      </c>
      <c r="J30" s="41" t="s">
        <v>36</v>
      </c>
      <c r="K30" s="40" t="s">
        <v>1</v>
      </c>
    </row>
    <row r="31" spans="2:11">
      <c r="B31" s="38" t="s">
        <v>32</v>
      </c>
      <c r="C31" s="37" t="s">
        <v>29</v>
      </c>
      <c r="D31" s="59">
        <v>42347</v>
      </c>
      <c r="E31" s="37" t="s">
        <v>31</v>
      </c>
      <c r="F31" s="37" t="s">
        <v>15</v>
      </c>
      <c r="G31" s="37">
        <v>500000</v>
      </c>
      <c r="H31" s="37" t="s">
        <v>35</v>
      </c>
      <c r="I31" s="43">
        <v>100000</v>
      </c>
      <c r="J31" s="42">
        <f>I31/G31</f>
        <v>0.2</v>
      </c>
      <c r="K31" s="38" t="s">
        <v>30</v>
      </c>
    </row>
    <row r="32" spans="2:11">
      <c r="B32" s="56" t="s">
        <v>32</v>
      </c>
      <c r="C32" s="57" t="s">
        <v>29</v>
      </c>
      <c r="D32" s="58">
        <v>42347</v>
      </c>
      <c r="E32" s="57" t="s">
        <v>31</v>
      </c>
      <c r="F32" s="57" t="s">
        <v>15</v>
      </c>
      <c r="G32" s="57">
        <v>500000</v>
      </c>
      <c r="H32" s="57" t="s">
        <v>35</v>
      </c>
      <c r="I32" s="61">
        <v>150000</v>
      </c>
      <c r="J32" s="60">
        <f>I32/G32</f>
        <v>0.3</v>
      </c>
      <c r="K32" s="62" t="s">
        <v>30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42"/>
  <sheetViews>
    <sheetView workbookViewId="0">
      <selection activeCell="E5" sqref="E5"/>
    </sheetView>
  </sheetViews>
  <sheetFormatPr defaultRowHeight="12.75"/>
  <cols>
    <col min="1" max="1" width="9.7109375" style="26" bestFit="1" customWidth="1"/>
    <col min="2" max="2" width="16.5703125" style="26" bestFit="1" customWidth="1"/>
    <col min="3" max="3" width="35" style="26" customWidth="1"/>
    <col min="4" max="4" width="17" style="26" customWidth="1"/>
    <col min="5" max="5" width="33.28515625" style="26" bestFit="1" customWidth="1"/>
    <col min="6" max="6" width="18" style="26" customWidth="1"/>
    <col min="7" max="7" width="9.140625" style="26"/>
    <col min="8" max="8" width="9.28515625" style="26" bestFit="1" customWidth="1"/>
    <col min="9" max="9" width="12.28515625" style="26" bestFit="1" customWidth="1"/>
    <col min="10" max="10" width="11.28515625" style="26" bestFit="1" customWidth="1"/>
    <col min="11" max="11" width="12.28515625" style="26" bestFit="1" customWidth="1"/>
    <col min="12" max="12" width="14.140625" style="26" customWidth="1"/>
    <col min="13" max="13" width="9.28515625" style="26" bestFit="1" customWidth="1"/>
    <col min="14" max="14" width="16.5703125" style="26" bestFit="1" customWidth="1"/>
    <col min="15" max="15" width="16.5703125" style="26" customWidth="1"/>
    <col min="16" max="19" width="16.5703125" style="26" bestFit="1" customWidth="1"/>
    <col min="20" max="20" width="16.42578125" style="26" bestFit="1" customWidth="1"/>
    <col min="21" max="21" width="19.85546875" style="26" bestFit="1" customWidth="1"/>
    <col min="22" max="16384" width="9.140625" style="26"/>
  </cols>
  <sheetData>
    <row r="1" spans="1:188" s="25" customFormat="1"/>
    <row r="2" spans="1:188" s="25" customFormat="1">
      <c r="A2" s="25" t="s">
        <v>60</v>
      </c>
    </row>
    <row r="3" spans="1:188" s="25" customFormat="1">
      <c r="A3" s="25" t="s">
        <v>60</v>
      </c>
    </row>
    <row r="4" spans="1:188" s="25" customFormat="1">
      <c r="A4" s="25" t="s">
        <v>60</v>
      </c>
      <c r="B4" s="25" t="s">
        <v>60</v>
      </c>
      <c r="C4" s="25" t="s">
        <v>60</v>
      </c>
    </row>
    <row r="5" spans="1:188" s="25" customFormat="1"/>
    <row r="6" spans="1:188" s="25" customFormat="1"/>
    <row r="7" spans="1:188" s="25" customFormat="1" ht="15.75">
      <c r="B7" s="28" t="s">
        <v>126</v>
      </c>
    </row>
    <row r="8" spans="1:188" s="25" customFormat="1"/>
    <row r="9" spans="1:188" s="27" customFormat="1" ht="15.75">
      <c r="A9" s="27" t="s">
        <v>61</v>
      </c>
      <c r="E9" s="44" t="s">
        <v>62</v>
      </c>
      <c r="F9" s="28"/>
    </row>
    <row r="10" spans="1:188"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</row>
    <row r="11" spans="1:188" s="29" customFormat="1" ht="36">
      <c r="A11" s="25"/>
      <c r="B11" s="63" t="s">
        <v>63</v>
      </c>
      <c r="C11" s="64" t="s">
        <v>64</v>
      </c>
      <c r="D11" s="64" t="s">
        <v>113</v>
      </c>
      <c r="E11" s="64" t="s">
        <v>65</v>
      </c>
      <c r="F11" s="64" t="s">
        <v>66</v>
      </c>
      <c r="G11" s="64" t="s">
        <v>67</v>
      </c>
      <c r="H11" s="64" t="s">
        <v>68</v>
      </c>
      <c r="I11" s="64" t="s">
        <v>69</v>
      </c>
      <c r="J11" s="64" t="s">
        <v>70</v>
      </c>
      <c r="K11" s="64" t="s">
        <v>71</v>
      </c>
      <c r="L11" s="64" t="s">
        <v>72</v>
      </c>
      <c r="M11" s="64" t="s">
        <v>114</v>
      </c>
      <c r="N11" s="64" t="s">
        <v>73</v>
      </c>
      <c r="O11" s="64" t="s">
        <v>74</v>
      </c>
      <c r="P11" s="64" t="s">
        <v>75</v>
      </c>
      <c r="Q11" s="64" t="s">
        <v>76</v>
      </c>
      <c r="R11" s="64" t="s">
        <v>77</v>
      </c>
      <c r="S11" s="64" t="s">
        <v>78</v>
      </c>
      <c r="T11" s="64" t="s">
        <v>79</v>
      </c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</row>
    <row r="12" spans="1:188" s="30" customFormat="1" ht="48">
      <c r="A12" s="25"/>
      <c r="B12" s="65">
        <v>235223203540</v>
      </c>
      <c r="C12" s="66" t="s">
        <v>80</v>
      </c>
      <c r="D12" s="66">
        <v>6970</v>
      </c>
      <c r="E12" s="66" t="s">
        <v>81</v>
      </c>
      <c r="F12" s="66">
        <v>0.09</v>
      </c>
      <c r="G12" s="66">
        <v>359</v>
      </c>
      <c r="H12" s="66" t="s">
        <v>82</v>
      </c>
      <c r="I12" s="71">
        <v>118500</v>
      </c>
      <c r="J12" s="71">
        <v>14300</v>
      </c>
      <c r="K12" s="67">
        <v>0</v>
      </c>
      <c r="L12" s="71">
        <f t="shared" ref="L12:L39" si="0">I12+J12+K12</f>
        <v>132800</v>
      </c>
      <c r="M12" s="71">
        <f t="shared" ref="M12:M39" si="1">L12/D12</f>
        <v>19.053084648493545</v>
      </c>
      <c r="N12" s="71">
        <v>130500</v>
      </c>
      <c r="O12" s="71">
        <v>23600</v>
      </c>
      <c r="P12" s="67">
        <v>0</v>
      </c>
      <c r="Q12" s="71">
        <f t="shared" ref="Q12:Q39" si="2">N12+O12+P12</f>
        <v>154100</v>
      </c>
      <c r="R12" s="66" t="s">
        <v>83</v>
      </c>
      <c r="S12" s="66" t="s">
        <v>84</v>
      </c>
      <c r="T12" s="66" t="s">
        <v>85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</row>
    <row r="13" spans="1:188" s="30" customFormat="1" ht="48">
      <c r="A13" s="25"/>
      <c r="B13" s="68">
        <v>235223203000</v>
      </c>
      <c r="C13" s="69" t="s">
        <v>86</v>
      </c>
      <c r="D13" s="69">
        <v>80</v>
      </c>
      <c r="E13" s="69" t="s">
        <v>81</v>
      </c>
      <c r="F13" s="69">
        <v>1.46</v>
      </c>
      <c r="G13" s="69">
        <v>21.92</v>
      </c>
      <c r="H13" s="69" t="s">
        <v>82</v>
      </c>
      <c r="I13" s="72">
        <v>1975</v>
      </c>
      <c r="J13" s="72">
        <v>870</v>
      </c>
      <c r="K13" s="70">
        <v>0</v>
      </c>
      <c r="L13" s="72">
        <f t="shared" si="0"/>
        <v>2845</v>
      </c>
      <c r="M13" s="72">
        <f t="shared" si="1"/>
        <v>35.5625</v>
      </c>
      <c r="N13" s="72">
        <v>2175</v>
      </c>
      <c r="O13" s="72">
        <v>1450</v>
      </c>
      <c r="P13" s="70">
        <v>0</v>
      </c>
      <c r="Q13" s="72">
        <f t="shared" si="2"/>
        <v>3625</v>
      </c>
      <c r="R13" s="69" t="s">
        <v>83</v>
      </c>
      <c r="S13" s="69" t="s">
        <v>84</v>
      </c>
      <c r="T13" s="69" t="s">
        <v>85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</row>
    <row r="14" spans="1:188" s="30" customFormat="1" ht="48">
      <c r="A14" s="25"/>
      <c r="B14" s="65">
        <v>235223203020</v>
      </c>
      <c r="C14" s="66" t="s">
        <v>87</v>
      </c>
      <c r="D14" s="66">
        <v>100</v>
      </c>
      <c r="E14" s="66" t="s">
        <v>81</v>
      </c>
      <c r="F14" s="66">
        <v>1.35</v>
      </c>
      <c r="G14" s="66">
        <v>23.7</v>
      </c>
      <c r="H14" s="66" t="s">
        <v>82</v>
      </c>
      <c r="I14" s="71">
        <v>2550</v>
      </c>
      <c r="J14" s="71">
        <v>945</v>
      </c>
      <c r="K14" s="67">
        <v>0</v>
      </c>
      <c r="L14" s="71">
        <f t="shared" si="0"/>
        <v>3495</v>
      </c>
      <c r="M14" s="71">
        <f t="shared" si="1"/>
        <v>34.950000000000003</v>
      </c>
      <c r="N14" s="71">
        <v>2825</v>
      </c>
      <c r="O14" s="71">
        <v>1550</v>
      </c>
      <c r="P14" s="67">
        <v>0</v>
      </c>
      <c r="Q14" s="71">
        <f t="shared" si="2"/>
        <v>4375</v>
      </c>
      <c r="R14" s="66" t="s">
        <v>83</v>
      </c>
      <c r="S14" s="66" t="s">
        <v>84</v>
      </c>
      <c r="T14" s="66" t="s">
        <v>85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</row>
    <row r="15" spans="1:188" s="30" customFormat="1" ht="48">
      <c r="A15" s="25"/>
      <c r="B15" s="68">
        <v>235223203040</v>
      </c>
      <c r="C15" s="69" t="s">
        <v>88</v>
      </c>
      <c r="D15" s="69">
        <v>122</v>
      </c>
      <c r="E15" s="69" t="s">
        <v>81</v>
      </c>
      <c r="F15" s="69">
        <v>1.1000000000000001</v>
      </c>
      <c r="G15" s="69">
        <v>29.09</v>
      </c>
      <c r="H15" s="69" t="s">
        <v>82</v>
      </c>
      <c r="I15" s="72">
        <v>2675</v>
      </c>
      <c r="J15" s="72">
        <v>1150</v>
      </c>
      <c r="K15" s="70">
        <v>0</v>
      </c>
      <c r="L15" s="72">
        <f t="shared" si="0"/>
        <v>3825</v>
      </c>
      <c r="M15" s="72">
        <f t="shared" si="1"/>
        <v>31.352459016393443</v>
      </c>
      <c r="N15" s="72">
        <v>2925</v>
      </c>
      <c r="O15" s="72">
        <v>1900</v>
      </c>
      <c r="P15" s="70">
        <v>0</v>
      </c>
      <c r="Q15" s="72">
        <f t="shared" si="2"/>
        <v>4825</v>
      </c>
      <c r="R15" s="69" t="s">
        <v>83</v>
      </c>
      <c r="S15" s="69" t="s">
        <v>84</v>
      </c>
      <c r="T15" s="69" t="s">
        <v>85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</row>
    <row r="16" spans="1:188" s="30" customFormat="1" ht="48">
      <c r="A16" s="25"/>
      <c r="B16" s="65">
        <v>235223203060</v>
      </c>
      <c r="C16" s="66" t="s">
        <v>89</v>
      </c>
      <c r="D16" s="66">
        <v>163</v>
      </c>
      <c r="E16" s="66" t="s">
        <v>81</v>
      </c>
      <c r="F16" s="66">
        <v>1</v>
      </c>
      <c r="G16" s="66">
        <v>32</v>
      </c>
      <c r="H16" s="66" t="s">
        <v>82</v>
      </c>
      <c r="I16" s="71">
        <v>3150</v>
      </c>
      <c r="J16" s="71">
        <v>1275</v>
      </c>
      <c r="K16" s="67">
        <v>0</v>
      </c>
      <c r="L16" s="71">
        <f t="shared" si="0"/>
        <v>4425</v>
      </c>
      <c r="M16" s="71">
        <f t="shared" si="1"/>
        <v>27.14723926380368</v>
      </c>
      <c r="N16" s="71">
        <v>3475</v>
      </c>
      <c r="O16" s="71">
        <v>2100</v>
      </c>
      <c r="P16" s="67">
        <v>0</v>
      </c>
      <c r="Q16" s="71">
        <f t="shared" si="2"/>
        <v>5575</v>
      </c>
      <c r="R16" s="66" t="s">
        <v>83</v>
      </c>
      <c r="S16" s="66" t="s">
        <v>84</v>
      </c>
      <c r="T16" s="66" t="s">
        <v>85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</row>
    <row r="17" spans="1:188" s="30" customFormat="1" ht="48">
      <c r="A17" s="25"/>
      <c r="B17" s="68">
        <v>235223203080</v>
      </c>
      <c r="C17" s="69" t="s">
        <v>90</v>
      </c>
      <c r="D17" s="69">
        <v>203</v>
      </c>
      <c r="E17" s="69" t="s">
        <v>81</v>
      </c>
      <c r="F17" s="69">
        <v>1</v>
      </c>
      <c r="G17" s="69">
        <v>32</v>
      </c>
      <c r="H17" s="69" t="s">
        <v>82</v>
      </c>
      <c r="I17" s="72">
        <v>3625</v>
      </c>
      <c r="J17" s="72">
        <v>1275</v>
      </c>
      <c r="K17" s="70">
        <v>0</v>
      </c>
      <c r="L17" s="72">
        <f t="shared" si="0"/>
        <v>4900</v>
      </c>
      <c r="M17" s="72">
        <f t="shared" si="1"/>
        <v>24.137931034482758</v>
      </c>
      <c r="N17" s="72">
        <v>4000</v>
      </c>
      <c r="O17" s="72">
        <v>2100</v>
      </c>
      <c r="P17" s="70">
        <v>0</v>
      </c>
      <c r="Q17" s="72">
        <f t="shared" si="2"/>
        <v>6100</v>
      </c>
      <c r="R17" s="69" t="s">
        <v>83</v>
      </c>
      <c r="S17" s="69" t="s">
        <v>84</v>
      </c>
      <c r="T17" s="69" t="s">
        <v>85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</row>
    <row r="18" spans="1:188" s="30" customFormat="1" ht="48">
      <c r="A18" s="25"/>
      <c r="B18" s="65">
        <v>235223203100</v>
      </c>
      <c r="C18" s="66" t="s">
        <v>91</v>
      </c>
      <c r="D18" s="66">
        <v>240</v>
      </c>
      <c r="E18" s="66" t="s">
        <v>81</v>
      </c>
      <c r="F18" s="66">
        <v>0.95</v>
      </c>
      <c r="G18" s="66">
        <v>33.68</v>
      </c>
      <c r="H18" s="66" t="s">
        <v>82</v>
      </c>
      <c r="I18" s="71">
        <v>3700</v>
      </c>
      <c r="J18" s="71">
        <v>1350</v>
      </c>
      <c r="K18" s="67">
        <v>0</v>
      </c>
      <c r="L18" s="71">
        <f t="shared" si="0"/>
        <v>5050</v>
      </c>
      <c r="M18" s="71">
        <f t="shared" si="1"/>
        <v>21.041666666666668</v>
      </c>
      <c r="N18" s="71">
        <v>4050</v>
      </c>
      <c r="O18" s="71">
        <v>2200</v>
      </c>
      <c r="P18" s="67">
        <v>0</v>
      </c>
      <c r="Q18" s="71">
        <f t="shared" si="2"/>
        <v>6250</v>
      </c>
      <c r="R18" s="66" t="s">
        <v>83</v>
      </c>
      <c r="S18" s="66" t="s">
        <v>84</v>
      </c>
      <c r="T18" s="66" t="s">
        <v>85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</row>
    <row r="19" spans="1:188" s="30" customFormat="1" ht="48">
      <c r="A19" s="25"/>
      <c r="B19" s="68">
        <v>235223203120</v>
      </c>
      <c r="C19" s="69" t="s">
        <v>92</v>
      </c>
      <c r="D19" s="69">
        <v>280</v>
      </c>
      <c r="E19" s="69" t="s">
        <v>81</v>
      </c>
      <c r="F19" s="69">
        <v>0.9</v>
      </c>
      <c r="G19" s="69">
        <v>35.56</v>
      </c>
      <c r="H19" s="69" t="s">
        <v>82</v>
      </c>
      <c r="I19" s="72">
        <v>4325</v>
      </c>
      <c r="J19" s="72">
        <v>1425</v>
      </c>
      <c r="K19" s="70">
        <v>0</v>
      </c>
      <c r="L19" s="72">
        <f t="shared" si="0"/>
        <v>5750</v>
      </c>
      <c r="M19" s="72">
        <f t="shared" si="1"/>
        <v>20.535714285714285</v>
      </c>
      <c r="N19" s="72">
        <v>4750</v>
      </c>
      <c r="O19" s="72">
        <v>2325</v>
      </c>
      <c r="P19" s="70">
        <v>0</v>
      </c>
      <c r="Q19" s="72">
        <f t="shared" si="2"/>
        <v>7075</v>
      </c>
      <c r="R19" s="69" t="s">
        <v>83</v>
      </c>
      <c r="S19" s="69" t="s">
        <v>84</v>
      </c>
      <c r="T19" s="69" t="s">
        <v>85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</row>
    <row r="20" spans="1:188" s="30" customFormat="1" ht="48">
      <c r="A20" s="25"/>
      <c r="B20" s="65">
        <v>235223203140</v>
      </c>
      <c r="C20" s="66" t="s">
        <v>93</v>
      </c>
      <c r="D20" s="66">
        <v>320</v>
      </c>
      <c r="E20" s="66" t="s">
        <v>81</v>
      </c>
      <c r="F20" s="66">
        <v>0.8</v>
      </c>
      <c r="G20" s="66">
        <v>40</v>
      </c>
      <c r="H20" s="66" t="s">
        <v>82</v>
      </c>
      <c r="I20" s="71">
        <v>4675</v>
      </c>
      <c r="J20" s="71">
        <v>1600</v>
      </c>
      <c r="K20" s="67">
        <v>0</v>
      </c>
      <c r="L20" s="71">
        <f t="shared" si="0"/>
        <v>6275</v>
      </c>
      <c r="M20" s="71">
        <f t="shared" si="1"/>
        <v>19.609375</v>
      </c>
      <c r="N20" s="71">
        <v>5150</v>
      </c>
      <c r="O20" s="71">
        <v>2625</v>
      </c>
      <c r="P20" s="67">
        <v>0</v>
      </c>
      <c r="Q20" s="71">
        <f t="shared" si="2"/>
        <v>7775</v>
      </c>
      <c r="R20" s="66" t="s">
        <v>83</v>
      </c>
      <c r="S20" s="66" t="s">
        <v>84</v>
      </c>
      <c r="T20" s="66" t="s">
        <v>85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</row>
    <row r="21" spans="1:188" s="30" customFormat="1" ht="48">
      <c r="A21" s="25"/>
      <c r="B21" s="68">
        <v>235223203160</v>
      </c>
      <c r="C21" s="69" t="s">
        <v>94</v>
      </c>
      <c r="D21" s="69">
        <v>360</v>
      </c>
      <c r="E21" s="69" t="s">
        <v>81</v>
      </c>
      <c r="F21" s="69">
        <v>0.71</v>
      </c>
      <c r="G21" s="69">
        <v>45.07</v>
      </c>
      <c r="H21" s="69" t="s">
        <v>82</v>
      </c>
      <c r="I21" s="72">
        <v>5400</v>
      </c>
      <c r="J21" s="72">
        <v>1800</v>
      </c>
      <c r="K21" s="70">
        <v>0</v>
      </c>
      <c r="L21" s="72">
        <f t="shared" si="0"/>
        <v>7200</v>
      </c>
      <c r="M21" s="72">
        <f t="shared" si="1"/>
        <v>20</v>
      </c>
      <c r="N21" s="72">
        <v>5950</v>
      </c>
      <c r="O21" s="72">
        <v>2950</v>
      </c>
      <c r="P21" s="70">
        <v>0</v>
      </c>
      <c r="Q21" s="72">
        <f t="shared" si="2"/>
        <v>8900</v>
      </c>
      <c r="R21" s="69" t="s">
        <v>83</v>
      </c>
      <c r="S21" s="69" t="s">
        <v>84</v>
      </c>
      <c r="T21" s="69" t="s">
        <v>85</v>
      </c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</row>
    <row r="22" spans="1:188" s="30" customFormat="1" ht="48">
      <c r="A22" s="25"/>
      <c r="B22" s="65">
        <v>235223203180</v>
      </c>
      <c r="C22" s="66" t="s">
        <v>95</v>
      </c>
      <c r="D22" s="66">
        <v>400</v>
      </c>
      <c r="E22" s="66" t="s">
        <v>81</v>
      </c>
      <c r="F22" s="66">
        <v>0.64</v>
      </c>
      <c r="G22" s="66">
        <v>50</v>
      </c>
      <c r="H22" s="66" t="s">
        <v>82</v>
      </c>
      <c r="I22" s="71">
        <v>5575</v>
      </c>
      <c r="J22" s="71">
        <v>2000</v>
      </c>
      <c r="K22" s="67">
        <v>0</v>
      </c>
      <c r="L22" s="71">
        <f t="shared" si="0"/>
        <v>7575</v>
      </c>
      <c r="M22" s="71">
        <f t="shared" si="1"/>
        <v>18.9375</v>
      </c>
      <c r="N22" s="71">
        <v>6150</v>
      </c>
      <c r="O22" s="71">
        <v>3275</v>
      </c>
      <c r="P22" s="67">
        <v>0</v>
      </c>
      <c r="Q22" s="71">
        <f t="shared" si="2"/>
        <v>9425</v>
      </c>
      <c r="R22" s="66" t="s">
        <v>83</v>
      </c>
      <c r="S22" s="66" t="s">
        <v>84</v>
      </c>
      <c r="T22" s="66" t="s">
        <v>85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</row>
    <row r="23" spans="1:188" s="30" customFormat="1" ht="48">
      <c r="A23" s="25"/>
      <c r="B23" s="68">
        <v>235223203200</v>
      </c>
      <c r="C23" s="69" t="s">
        <v>96</v>
      </c>
      <c r="D23" s="69">
        <v>440</v>
      </c>
      <c r="E23" s="69" t="s">
        <v>81</v>
      </c>
      <c r="F23" s="69">
        <v>0.57999999999999996</v>
      </c>
      <c r="G23" s="69">
        <v>54.98</v>
      </c>
      <c r="H23" s="69" t="s">
        <v>82</v>
      </c>
      <c r="I23" s="72">
        <v>5950</v>
      </c>
      <c r="J23" s="72">
        <v>2175</v>
      </c>
      <c r="K23" s="70">
        <v>0</v>
      </c>
      <c r="L23" s="72">
        <f t="shared" si="0"/>
        <v>8125</v>
      </c>
      <c r="M23" s="72">
        <f t="shared" si="1"/>
        <v>18.46590909090909</v>
      </c>
      <c r="N23" s="72">
        <v>6550</v>
      </c>
      <c r="O23" s="72">
        <v>3600</v>
      </c>
      <c r="P23" s="70">
        <v>0</v>
      </c>
      <c r="Q23" s="72">
        <f t="shared" si="2"/>
        <v>10150</v>
      </c>
      <c r="R23" s="69" t="s">
        <v>83</v>
      </c>
      <c r="S23" s="69" t="s">
        <v>84</v>
      </c>
      <c r="T23" s="69" t="s">
        <v>85</v>
      </c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</row>
    <row r="24" spans="1:188" s="30" customFormat="1" ht="48">
      <c r="A24" s="25"/>
      <c r="B24" s="65">
        <v>235223203220</v>
      </c>
      <c r="C24" s="66" t="s">
        <v>97</v>
      </c>
      <c r="D24" s="66">
        <v>544</v>
      </c>
      <c r="E24" s="66" t="s">
        <v>81</v>
      </c>
      <c r="F24" s="66">
        <v>0.51</v>
      </c>
      <c r="G24" s="66">
        <v>62.99</v>
      </c>
      <c r="H24" s="66" t="s">
        <v>82</v>
      </c>
      <c r="I24" s="71">
        <v>9800</v>
      </c>
      <c r="J24" s="71">
        <v>2500</v>
      </c>
      <c r="K24" s="67">
        <v>0</v>
      </c>
      <c r="L24" s="71">
        <f t="shared" si="0"/>
        <v>12300</v>
      </c>
      <c r="M24" s="71">
        <f t="shared" si="1"/>
        <v>22.610294117647058</v>
      </c>
      <c r="N24" s="71">
        <v>10800</v>
      </c>
      <c r="O24" s="71">
        <v>4125</v>
      </c>
      <c r="P24" s="67">
        <v>0</v>
      </c>
      <c r="Q24" s="71">
        <f t="shared" si="2"/>
        <v>14925</v>
      </c>
      <c r="R24" s="66" t="s">
        <v>83</v>
      </c>
      <c r="S24" s="66" t="s">
        <v>84</v>
      </c>
      <c r="T24" s="66" t="s">
        <v>85</v>
      </c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</row>
    <row r="25" spans="1:188" s="30" customFormat="1" ht="48">
      <c r="A25" s="25"/>
      <c r="B25" s="68">
        <v>235223203240</v>
      </c>
      <c r="C25" s="69" t="s">
        <v>98</v>
      </c>
      <c r="D25" s="69">
        <v>765</v>
      </c>
      <c r="E25" s="69" t="s">
        <v>81</v>
      </c>
      <c r="F25" s="69">
        <v>0.46</v>
      </c>
      <c r="G25" s="69">
        <v>70.02</v>
      </c>
      <c r="H25" s="69" t="s">
        <v>82</v>
      </c>
      <c r="I25" s="72">
        <v>11900</v>
      </c>
      <c r="J25" s="72">
        <v>2775</v>
      </c>
      <c r="K25" s="70">
        <v>0</v>
      </c>
      <c r="L25" s="72">
        <f t="shared" si="0"/>
        <v>14675</v>
      </c>
      <c r="M25" s="72">
        <f t="shared" si="1"/>
        <v>19.183006535947712</v>
      </c>
      <c r="N25" s="72">
        <v>13000</v>
      </c>
      <c r="O25" s="72">
        <v>4600</v>
      </c>
      <c r="P25" s="70">
        <v>0</v>
      </c>
      <c r="Q25" s="72">
        <f t="shared" si="2"/>
        <v>17600</v>
      </c>
      <c r="R25" s="69" t="s">
        <v>83</v>
      </c>
      <c r="S25" s="69" t="s">
        <v>84</v>
      </c>
      <c r="T25" s="69" t="s">
        <v>85</v>
      </c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</row>
    <row r="26" spans="1:188" s="30" customFormat="1" ht="48">
      <c r="A26" s="25"/>
      <c r="B26" s="65">
        <v>235223203260</v>
      </c>
      <c r="C26" s="66" t="s">
        <v>99</v>
      </c>
      <c r="D26" s="66">
        <v>1088</v>
      </c>
      <c r="E26" s="66" t="s">
        <v>81</v>
      </c>
      <c r="F26" s="66">
        <v>0.4</v>
      </c>
      <c r="G26" s="66">
        <v>80</v>
      </c>
      <c r="H26" s="66" t="s">
        <v>82</v>
      </c>
      <c r="I26" s="71">
        <v>13500</v>
      </c>
      <c r="J26" s="71">
        <v>3175</v>
      </c>
      <c r="K26" s="67">
        <v>0</v>
      </c>
      <c r="L26" s="71">
        <f t="shared" si="0"/>
        <v>16675</v>
      </c>
      <c r="M26" s="71">
        <f t="shared" si="1"/>
        <v>15.326286764705882</v>
      </c>
      <c r="N26" s="71">
        <v>14900</v>
      </c>
      <c r="O26" s="71">
        <v>5250</v>
      </c>
      <c r="P26" s="67">
        <v>0</v>
      </c>
      <c r="Q26" s="71">
        <f t="shared" si="2"/>
        <v>20150</v>
      </c>
      <c r="R26" s="66" t="s">
        <v>83</v>
      </c>
      <c r="S26" s="66" t="s">
        <v>84</v>
      </c>
      <c r="T26" s="66" t="s">
        <v>85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</row>
    <row r="27" spans="1:188" s="30" customFormat="1" ht="48">
      <c r="A27" s="25"/>
      <c r="B27" s="68">
        <v>235223203280</v>
      </c>
      <c r="C27" s="69" t="s">
        <v>100</v>
      </c>
      <c r="D27" s="69">
        <v>1275</v>
      </c>
      <c r="E27" s="69" t="s">
        <v>81</v>
      </c>
      <c r="F27" s="69">
        <v>0.36</v>
      </c>
      <c r="G27" s="69">
        <v>89.89</v>
      </c>
      <c r="H27" s="69" t="s">
        <v>82</v>
      </c>
      <c r="I27" s="72">
        <v>17300</v>
      </c>
      <c r="J27" s="72">
        <v>3575</v>
      </c>
      <c r="K27" s="70">
        <v>0</v>
      </c>
      <c r="L27" s="72">
        <f t="shared" si="0"/>
        <v>20875</v>
      </c>
      <c r="M27" s="72">
        <f t="shared" si="1"/>
        <v>16.372549019607842</v>
      </c>
      <c r="N27" s="72">
        <v>19000</v>
      </c>
      <c r="O27" s="72">
        <v>5900</v>
      </c>
      <c r="P27" s="70">
        <v>0</v>
      </c>
      <c r="Q27" s="72">
        <f t="shared" si="2"/>
        <v>24900</v>
      </c>
      <c r="R27" s="69" t="s">
        <v>83</v>
      </c>
      <c r="S27" s="69" t="s">
        <v>84</v>
      </c>
      <c r="T27" s="69" t="s">
        <v>85</v>
      </c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</row>
    <row r="28" spans="1:188" s="30" customFormat="1" ht="48">
      <c r="A28" s="25"/>
      <c r="B28" s="65">
        <v>235223203300</v>
      </c>
      <c r="C28" s="66" t="s">
        <v>101</v>
      </c>
      <c r="D28" s="66">
        <v>1530</v>
      </c>
      <c r="E28" s="66" t="s">
        <v>81</v>
      </c>
      <c r="F28" s="66">
        <v>0.31</v>
      </c>
      <c r="G28" s="66">
        <v>104</v>
      </c>
      <c r="H28" s="66" t="s">
        <v>82</v>
      </c>
      <c r="I28" s="71">
        <v>18200</v>
      </c>
      <c r="J28" s="71">
        <v>4175</v>
      </c>
      <c r="K28" s="67">
        <v>0</v>
      </c>
      <c r="L28" s="71">
        <f t="shared" si="0"/>
        <v>22375</v>
      </c>
      <c r="M28" s="71">
        <f t="shared" si="1"/>
        <v>14.624183006535947</v>
      </c>
      <c r="N28" s="71">
        <v>20000</v>
      </c>
      <c r="O28" s="71">
        <v>6900</v>
      </c>
      <c r="P28" s="67">
        <v>0</v>
      </c>
      <c r="Q28" s="71">
        <f t="shared" si="2"/>
        <v>26900</v>
      </c>
      <c r="R28" s="66" t="s">
        <v>83</v>
      </c>
      <c r="S28" s="66" t="s">
        <v>84</v>
      </c>
      <c r="T28" s="66" t="s">
        <v>85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</row>
    <row r="29" spans="1:188" s="30" customFormat="1" ht="48">
      <c r="A29" s="25"/>
      <c r="B29" s="68">
        <v>235223203320</v>
      </c>
      <c r="C29" s="69" t="s">
        <v>102</v>
      </c>
      <c r="D29" s="69">
        <v>2000</v>
      </c>
      <c r="E29" s="69" t="s">
        <v>81</v>
      </c>
      <c r="F29" s="69">
        <v>0.26</v>
      </c>
      <c r="G29" s="69">
        <v>125</v>
      </c>
      <c r="H29" s="69" t="s">
        <v>82</v>
      </c>
      <c r="I29" s="72">
        <v>21400</v>
      </c>
      <c r="J29" s="72">
        <v>4975</v>
      </c>
      <c r="K29" s="70">
        <v>0</v>
      </c>
      <c r="L29" s="72">
        <f t="shared" si="0"/>
        <v>26375</v>
      </c>
      <c r="M29" s="72">
        <f t="shared" si="1"/>
        <v>13.1875</v>
      </c>
      <c r="N29" s="72">
        <v>23500</v>
      </c>
      <c r="O29" s="72">
        <v>8200</v>
      </c>
      <c r="P29" s="70">
        <v>0</v>
      </c>
      <c r="Q29" s="72">
        <f t="shared" si="2"/>
        <v>31700</v>
      </c>
      <c r="R29" s="69" t="s">
        <v>83</v>
      </c>
      <c r="S29" s="69" t="s">
        <v>84</v>
      </c>
      <c r="T29" s="69" t="s">
        <v>85</v>
      </c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</row>
    <row r="30" spans="1:188" s="30" customFormat="1" ht="48">
      <c r="A30" s="25"/>
      <c r="B30" s="65">
        <v>235223203340</v>
      </c>
      <c r="C30" s="66" t="s">
        <v>103</v>
      </c>
      <c r="D30" s="66">
        <v>2312</v>
      </c>
      <c r="E30" s="66" t="s">
        <v>81</v>
      </c>
      <c r="F30" s="66">
        <v>0.22</v>
      </c>
      <c r="G30" s="66">
        <v>148</v>
      </c>
      <c r="H30" s="66" t="s">
        <v>82</v>
      </c>
      <c r="I30" s="71">
        <v>24400</v>
      </c>
      <c r="J30" s="71">
        <v>5900</v>
      </c>
      <c r="K30" s="67">
        <v>0</v>
      </c>
      <c r="L30" s="71">
        <f t="shared" si="0"/>
        <v>30300</v>
      </c>
      <c r="M30" s="71">
        <f t="shared" si="1"/>
        <v>13.105536332179931</v>
      </c>
      <c r="N30" s="71">
        <v>26900</v>
      </c>
      <c r="O30" s="71">
        <v>9725</v>
      </c>
      <c r="P30" s="67">
        <v>0</v>
      </c>
      <c r="Q30" s="71">
        <f t="shared" si="2"/>
        <v>36625</v>
      </c>
      <c r="R30" s="66" t="s">
        <v>83</v>
      </c>
      <c r="S30" s="66" t="s">
        <v>84</v>
      </c>
      <c r="T30" s="66" t="s">
        <v>85</v>
      </c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</row>
    <row r="31" spans="1:188" s="30" customFormat="1" ht="48">
      <c r="A31" s="25"/>
      <c r="B31" s="68">
        <v>235223203360</v>
      </c>
      <c r="C31" s="69" t="s">
        <v>104</v>
      </c>
      <c r="D31" s="69">
        <v>2856</v>
      </c>
      <c r="E31" s="69" t="s">
        <v>81</v>
      </c>
      <c r="F31" s="69">
        <v>0.2</v>
      </c>
      <c r="G31" s="69">
        <v>160</v>
      </c>
      <c r="H31" s="69" t="s">
        <v>82</v>
      </c>
      <c r="I31" s="72">
        <v>30800</v>
      </c>
      <c r="J31" s="72">
        <v>6375</v>
      </c>
      <c r="K31" s="70">
        <v>0</v>
      </c>
      <c r="L31" s="72">
        <f t="shared" si="0"/>
        <v>37175</v>
      </c>
      <c r="M31" s="72">
        <f t="shared" si="1"/>
        <v>13.016456582633053</v>
      </c>
      <c r="N31" s="72">
        <v>33900</v>
      </c>
      <c r="O31" s="72">
        <v>10500</v>
      </c>
      <c r="P31" s="70">
        <v>0</v>
      </c>
      <c r="Q31" s="72">
        <f t="shared" si="2"/>
        <v>44400</v>
      </c>
      <c r="R31" s="69" t="s">
        <v>83</v>
      </c>
      <c r="S31" s="69" t="s">
        <v>84</v>
      </c>
      <c r="T31" s="69" t="s">
        <v>85</v>
      </c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</row>
    <row r="32" spans="1:188" s="30" customFormat="1" ht="48">
      <c r="A32" s="25"/>
      <c r="B32" s="65">
        <v>235223203380</v>
      </c>
      <c r="C32" s="66" t="s">
        <v>105</v>
      </c>
      <c r="D32" s="66">
        <v>3264</v>
      </c>
      <c r="E32" s="66" t="s">
        <v>81</v>
      </c>
      <c r="F32" s="66">
        <v>0.18</v>
      </c>
      <c r="G32" s="66">
        <v>179</v>
      </c>
      <c r="H32" s="66" t="s">
        <v>82</v>
      </c>
      <c r="I32" s="71">
        <v>32700</v>
      </c>
      <c r="J32" s="71">
        <v>7150</v>
      </c>
      <c r="K32" s="67">
        <v>0</v>
      </c>
      <c r="L32" s="71">
        <f t="shared" si="0"/>
        <v>39850</v>
      </c>
      <c r="M32" s="71">
        <f t="shared" si="1"/>
        <v>12.208946078431373</v>
      </c>
      <c r="N32" s="71">
        <v>36000</v>
      </c>
      <c r="O32" s="71">
        <v>11800</v>
      </c>
      <c r="P32" s="67">
        <v>0</v>
      </c>
      <c r="Q32" s="71">
        <f t="shared" si="2"/>
        <v>47800</v>
      </c>
      <c r="R32" s="66" t="s">
        <v>83</v>
      </c>
      <c r="S32" s="66" t="s">
        <v>84</v>
      </c>
      <c r="T32" s="66" t="s">
        <v>85</v>
      </c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</row>
    <row r="33" spans="1:188" s="30" customFormat="1" ht="48">
      <c r="A33" s="25"/>
      <c r="B33" s="68">
        <v>235223203400</v>
      </c>
      <c r="C33" s="69" t="s">
        <v>106</v>
      </c>
      <c r="D33" s="69">
        <v>3808</v>
      </c>
      <c r="E33" s="69" t="s">
        <v>81</v>
      </c>
      <c r="F33" s="69">
        <v>0.16</v>
      </c>
      <c r="G33" s="69">
        <v>195</v>
      </c>
      <c r="H33" s="69" t="s">
        <v>82</v>
      </c>
      <c r="I33" s="72">
        <v>35800</v>
      </c>
      <c r="J33" s="72">
        <v>7750</v>
      </c>
      <c r="K33" s="70">
        <v>0</v>
      </c>
      <c r="L33" s="72">
        <f t="shared" si="0"/>
        <v>43550</v>
      </c>
      <c r="M33" s="72">
        <f t="shared" si="1"/>
        <v>11.436449579831933</v>
      </c>
      <c r="N33" s="72">
        <v>39400</v>
      </c>
      <c r="O33" s="72">
        <v>12800</v>
      </c>
      <c r="P33" s="70">
        <v>0</v>
      </c>
      <c r="Q33" s="72">
        <f t="shared" si="2"/>
        <v>52200</v>
      </c>
      <c r="R33" s="69" t="s">
        <v>83</v>
      </c>
      <c r="S33" s="69" t="s">
        <v>84</v>
      </c>
      <c r="T33" s="69" t="s">
        <v>85</v>
      </c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</row>
    <row r="34" spans="1:188" s="30" customFormat="1" ht="48">
      <c r="A34" s="25"/>
      <c r="B34" s="65">
        <v>235223203420</v>
      </c>
      <c r="C34" s="66" t="s">
        <v>107</v>
      </c>
      <c r="D34" s="66">
        <v>4488</v>
      </c>
      <c r="E34" s="66" t="s">
        <v>81</v>
      </c>
      <c r="F34" s="66">
        <v>0.15</v>
      </c>
      <c r="G34" s="66">
        <v>210</v>
      </c>
      <c r="H34" s="66" t="s">
        <v>82</v>
      </c>
      <c r="I34" s="71">
        <v>39400</v>
      </c>
      <c r="J34" s="71">
        <v>8375</v>
      </c>
      <c r="K34" s="67">
        <v>0</v>
      </c>
      <c r="L34" s="71">
        <f t="shared" si="0"/>
        <v>47775</v>
      </c>
      <c r="M34" s="71">
        <f t="shared" si="1"/>
        <v>10.645053475935828</v>
      </c>
      <c r="N34" s="71">
        <v>43300</v>
      </c>
      <c r="O34" s="71">
        <v>13800</v>
      </c>
      <c r="P34" s="67">
        <v>0</v>
      </c>
      <c r="Q34" s="71">
        <f t="shared" si="2"/>
        <v>57100</v>
      </c>
      <c r="R34" s="66" t="s">
        <v>83</v>
      </c>
      <c r="S34" s="66" t="s">
        <v>84</v>
      </c>
      <c r="T34" s="66" t="s">
        <v>85</v>
      </c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</row>
    <row r="35" spans="1:188" s="30" customFormat="1" ht="48">
      <c r="A35" s="25"/>
      <c r="B35" s="68">
        <v>235223203440</v>
      </c>
      <c r="C35" s="69" t="s">
        <v>108</v>
      </c>
      <c r="D35" s="69">
        <v>4720</v>
      </c>
      <c r="E35" s="69" t="s">
        <v>81</v>
      </c>
      <c r="F35" s="69">
        <v>0.15</v>
      </c>
      <c r="G35" s="69">
        <v>220</v>
      </c>
      <c r="H35" s="69" t="s">
        <v>82</v>
      </c>
      <c r="I35" s="72">
        <v>74000</v>
      </c>
      <c r="J35" s="72">
        <v>8775</v>
      </c>
      <c r="K35" s="70">
        <v>0</v>
      </c>
      <c r="L35" s="72">
        <f t="shared" si="0"/>
        <v>82775</v>
      </c>
      <c r="M35" s="72">
        <f t="shared" si="1"/>
        <v>17.537076271186439</v>
      </c>
      <c r="N35" s="72">
        <v>81500</v>
      </c>
      <c r="O35" s="72">
        <v>14500</v>
      </c>
      <c r="P35" s="70">
        <v>0</v>
      </c>
      <c r="Q35" s="72">
        <f t="shared" si="2"/>
        <v>96000</v>
      </c>
      <c r="R35" s="69" t="s">
        <v>83</v>
      </c>
      <c r="S35" s="69" t="s">
        <v>84</v>
      </c>
      <c r="T35" s="69" t="s">
        <v>85</v>
      </c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</row>
    <row r="36" spans="1:188" s="30" customFormat="1" ht="48">
      <c r="A36" s="25"/>
      <c r="B36" s="65">
        <v>235223203460</v>
      </c>
      <c r="C36" s="66" t="s">
        <v>109</v>
      </c>
      <c r="D36" s="66">
        <v>5520</v>
      </c>
      <c r="E36" s="66" t="s">
        <v>81</v>
      </c>
      <c r="F36" s="66">
        <v>0.14000000000000001</v>
      </c>
      <c r="G36" s="66">
        <v>228</v>
      </c>
      <c r="H36" s="66" t="s">
        <v>82</v>
      </c>
      <c r="I36" s="71">
        <v>95000</v>
      </c>
      <c r="J36" s="71">
        <v>9100</v>
      </c>
      <c r="K36" s="67">
        <v>0</v>
      </c>
      <c r="L36" s="71">
        <f t="shared" si="0"/>
        <v>104100</v>
      </c>
      <c r="M36" s="71">
        <f t="shared" si="1"/>
        <v>18.858695652173914</v>
      </c>
      <c r="N36" s="71">
        <v>104500</v>
      </c>
      <c r="O36" s="71">
        <v>15000</v>
      </c>
      <c r="P36" s="67">
        <v>0</v>
      </c>
      <c r="Q36" s="71">
        <f t="shared" si="2"/>
        <v>119500</v>
      </c>
      <c r="R36" s="66" t="s">
        <v>83</v>
      </c>
      <c r="S36" s="66" t="s">
        <v>84</v>
      </c>
      <c r="T36" s="66" t="s">
        <v>85</v>
      </c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</row>
    <row r="37" spans="1:188" s="30" customFormat="1" ht="48">
      <c r="A37" s="25"/>
      <c r="B37" s="68">
        <v>235223203480</v>
      </c>
      <c r="C37" s="69" t="s">
        <v>110</v>
      </c>
      <c r="D37" s="69">
        <v>6100</v>
      </c>
      <c r="E37" s="69" t="s">
        <v>81</v>
      </c>
      <c r="F37" s="69">
        <v>0.13</v>
      </c>
      <c r="G37" s="69">
        <v>250</v>
      </c>
      <c r="H37" s="69" t="s">
        <v>82</v>
      </c>
      <c r="I37" s="72">
        <v>115500</v>
      </c>
      <c r="J37" s="72">
        <v>9950</v>
      </c>
      <c r="K37" s="70">
        <v>0</v>
      </c>
      <c r="L37" s="72">
        <f t="shared" si="0"/>
        <v>125450</v>
      </c>
      <c r="M37" s="72">
        <f t="shared" si="1"/>
        <v>20.565573770491802</v>
      </c>
      <c r="N37" s="72">
        <v>127000</v>
      </c>
      <c r="O37" s="72">
        <v>16400</v>
      </c>
      <c r="P37" s="70">
        <v>0</v>
      </c>
      <c r="Q37" s="72">
        <f t="shared" si="2"/>
        <v>143400</v>
      </c>
      <c r="R37" s="69" t="s">
        <v>83</v>
      </c>
      <c r="S37" s="69" t="s">
        <v>84</v>
      </c>
      <c r="T37" s="69" t="s">
        <v>85</v>
      </c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</row>
    <row r="38" spans="1:188" s="30" customFormat="1" ht="48">
      <c r="A38" s="25"/>
      <c r="B38" s="65">
        <v>235223203500</v>
      </c>
      <c r="C38" s="66" t="s">
        <v>111</v>
      </c>
      <c r="D38" s="66">
        <v>6390</v>
      </c>
      <c r="E38" s="66" t="s">
        <v>81</v>
      </c>
      <c r="F38" s="66">
        <v>0.11</v>
      </c>
      <c r="G38" s="66">
        <v>285</v>
      </c>
      <c r="H38" s="66" t="s">
        <v>82</v>
      </c>
      <c r="I38" s="71">
        <v>121500</v>
      </c>
      <c r="J38" s="71">
        <v>11400</v>
      </c>
      <c r="K38" s="67">
        <v>0</v>
      </c>
      <c r="L38" s="71">
        <f t="shared" si="0"/>
        <v>132900</v>
      </c>
      <c r="M38" s="71">
        <f t="shared" si="1"/>
        <v>20.7981220657277</v>
      </c>
      <c r="N38" s="71">
        <v>134000</v>
      </c>
      <c r="O38" s="71">
        <v>18800</v>
      </c>
      <c r="P38" s="67">
        <v>0</v>
      </c>
      <c r="Q38" s="71">
        <f t="shared" si="2"/>
        <v>152800</v>
      </c>
      <c r="R38" s="66" t="s">
        <v>83</v>
      </c>
      <c r="S38" s="66" t="s">
        <v>84</v>
      </c>
      <c r="T38" s="66" t="s">
        <v>85</v>
      </c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</row>
    <row r="39" spans="1:188" s="30" customFormat="1" ht="48">
      <c r="A39" s="25"/>
      <c r="B39" s="68">
        <v>235223203520</v>
      </c>
      <c r="C39" s="69" t="s">
        <v>112</v>
      </c>
      <c r="D39" s="69">
        <v>6680</v>
      </c>
      <c r="E39" s="69" t="s">
        <v>81</v>
      </c>
      <c r="F39" s="69">
        <v>0.1</v>
      </c>
      <c r="G39" s="69">
        <v>310</v>
      </c>
      <c r="H39" s="69" t="s">
        <v>82</v>
      </c>
      <c r="I39" s="72">
        <v>126500</v>
      </c>
      <c r="J39" s="72">
        <v>12400</v>
      </c>
      <c r="K39" s="70">
        <v>0</v>
      </c>
      <c r="L39" s="72">
        <f t="shared" si="0"/>
        <v>138900</v>
      </c>
      <c r="M39" s="72">
        <f t="shared" si="1"/>
        <v>20.793413173652695</v>
      </c>
      <c r="N39" s="72">
        <v>139500</v>
      </c>
      <c r="O39" s="72">
        <v>20400</v>
      </c>
      <c r="P39" s="70">
        <v>0</v>
      </c>
      <c r="Q39" s="72">
        <f t="shared" si="2"/>
        <v>159900</v>
      </c>
      <c r="R39" s="69" t="s">
        <v>83</v>
      </c>
      <c r="S39" s="69" t="s">
        <v>84</v>
      </c>
      <c r="T39" s="69" t="s">
        <v>85</v>
      </c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</row>
    <row r="40" spans="1:188">
      <c r="M40" s="33">
        <f>AVERAGE(M13:M26)</f>
        <v>23.489991555447894</v>
      </c>
      <c r="N40" s="45" t="s">
        <v>115</v>
      </c>
      <c r="Q40" s="73"/>
    </row>
    <row r="41" spans="1:188" ht="25.5">
      <c r="A41" s="31" t="s">
        <v>72</v>
      </c>
      <c r="L41" s="32">
        <f xml:space="preserve">
                  SUM(L12:L39)</f>
        <v>1088315</v>
      </c>
      <c r="M41" s="32"/>
      <c r="Q41" s="74">
        <f xml:space="preserve">
                  SUM(Q12:Q39)</f>
        <v>1274075</v>
      </c>
    </row>
    <row r="42" spans="1:188">
      <c r="C42" s="25"/>
      <c r="D42" s="25"/>
    </row>
  </sheetData>
  <pageMargins left="0.75" right="0.75" top="1" bottom="1" header="0.5" footer="0.5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D40"/>
  <sheetViews>
    <sheetView workbookViewId="0">
      <selection activeCell="B41" sqref="B41"/>
    </sheetView>
  </sheetViews>
  <sheetFormatPr defaultRowHeight="15"/>
  <cols>
    <col min="1" max="1" width="19.7109375" bestFit="1" customWidth="1"/>
    <col min="2" max="2" width="26" bestFit="1" customWidth="1"/>
    <col min="3" max="3" width="42" customWidth="1"/>
    <col min="4" max="4" width="49" customWidth="1"/>
    <col min="5" max="5" width="24.140625" customWidth="1"/>
  </cols>
  <sheetData>
    <row r="8" spans="2:4">
      <c r="B8" s="34" t="s">
        <v>0</v>
      </c>
    </row>
    <row r="10" spans="2:4">
      <c r="B10" s="34" t="s">
        <v>8</v>
      </c>
    </row>
    <row r="11" spans="2:4">
      <c r="B11" s="3" t="s">
        <v>12</v>
      </c>
      <c r="C11" s="4" t="s">
        <v>11</v>
      </c>
      <c r="D11" s="4" t="s">
        <v>10</v>
      </c>
    </row>
    <row r="12" spans="2:4">
      <c r="B12" s="5" t="s">
        <v>14</v>
      </c>
      <c r="C12" s="6" t="s">
        <v>15</v>
      </c>
      <c r="D12" s="7" t="s">
        <v>16</v>
      </c>
    </row>
    <row r="13" spans="2:4">
      <c r="B13" s="5" t="s">
        <v>24</v>
      </c>
      <c r="C13" s="6" t="s">
        <v>25</v>
      </c>
      <c r="D13" s="6" t="s">
        <v>23</v>
      </c>
    </row>
    <row r="14" spans="2:4">
      <c r="B14" s="8" t="s">
        <v>9</v>
      </c>
      <c r="C14" s="9" t="s">
        <v>13</v>
      </c>
      <c r="D14" s="10" t="s">
        <v>22</v>
      </c>
    </row>
    <row r="15" spans="2:4" ht="24">
      <c r="B15" s="5" t="s">
        <v>18</v>
      </c>
      <c r="C15" s="6"/>
      <c r="D15" s="11" t="s">
        <v>38</v>
      </c>
    </row>
    <row r="16" spans="2:4">
      <c r="B16" s="8" t="s">
        <v>20</v>
      </c>
      <c r="C16" s="9" t="s">
        <v>21</v>
      </c>
      <c r="D16" s="9" t="s">
        <v>28</v>
      </c>
    </row>
    <row r="17" spans="2:4">
      <c r="B17" s="5" t="s">
        <v>17</v>
      </c>
      <c r="C17" s="6"/>
      <c r="D17" s="6"/>
    </row>
    <row r="18" spans="2:4">
      <c r="B18" s="5" t="s">
        <v>37</v>
      </c>
      <c r="C18" s="6"/>
      <c r="D18" s="6" t="s">
        <v>19</v>
      </c>
    </row>
    <row r="19" spans="2:4">
      <c r="B19" s="5" t="s">
        <v>26</v>
      </c>
      <c r="C19" s="6"/>
      <c r="D19" s="6"/>
    </row>
    <row r="20" spans="2:4">
      <c r="B20" s="35" t="s">
        <v>27</v>
      </c>
      <c r="C20" s="36"/>
      <c r="D20" s="36"/>
    </row>
    <row r="23" spans="2:4">
      <c r="B23" s="12" t="s">
        <v>7</v>
      </c>
      <c r="C23" s="4" t="s">
        <v>42</v>
      </c>
    </row>
    <row r="24" spans="2:4">
      <c r="B24" s="14" t="s">
        <v>39</v>
      </c>
      <c r="C24" s="6" t="s">
        <v>43</v>
      </c>
    </row>
    <row r="25" spans="2:4">
      <c r="B25" s="15" t="s">
        <v>41</v>
      </c>
      <c r="C25" s="9" t="s">
        <v>44</v>
      </c>
    </row>
    <row r="26" spans="2:4">
      <c r="B26" s="14" t="s">
        <v>9</v>
      </c>
      <c r="C26" s="6" t="s">
        <v>45</v>
      </c>
    </row>
    <row r="27" spans="2:4">
      <c r="B27" s="35" t="s">
        <v>40</v>
      </c>
      <c r="C27" s="36" t="s">
        <v>45</v>
      </c>
    </row>
    <row r="29" spans="2:4">
      <c r="B29" s="12" t="s">
        <v>46</v>
      </c>
      <c r="C29" s="4" t="s">
        <v>47</v>
      </c>
    </row>
    <row r="30" spans="2:4">
      <c r="B30" s="14" t="s">
        <v>56</v>
      </c>
      <c r="C30" s="16" t="s">
        <v>15</v>
      </c>
    </row>
    <row r="31" spans="2:4">
      <c r="B31" s="15" t="s">
        <v>57</v>
      </c>
      <c r="C31" s="17" t="s">
        <v>59</v>
      </c>
    </row>
    <row r="32" spans="2:4">
      <c r="B32" s="14" t="s">
        <v>48</v>
      </c>
      <c r="C32" s="18">
        <v>100000</v>
      </c>
    </row>
    <row r="33" spans="2:3">
      <c r="B33" s="15" t="s">
        <v>51</v>
      </c>
      <c r="C33" s="19">
        <v>25000</v>
      </c>
    </row>
    <row r="34" spans="2:3">
      <c r="B34" s="14" t="s">
        <v>49</v>
      </c>
      <c r="C34" s="18">
        <v>7500</v>
      </c>
    </row>
    <row r="35" spans="2:3">
      <c r="B35" s="15" t="s">
        <v>50</v>
      </c>
      <c r="C35" s="19">
        <f>C33-C34</f>
        <v>17500</v>
      </c>
    </row>
    <row r="36" spans="2:3">
      <c r="B36" s="14" t="s">
        <v>52</v>
      </c>
      <c r="C36" s="21">
        <v>30000</v>
      </c>
    </row>
    <row r="37" spans="2:3">
      <c r="B37" s="15" t="s">
        <v>53</v>
      </c>
      <c r="C37" s="22">
        <v>175</v>
      </c>
    </row>
    <row r="38" spans="2:3">
      <c r="B38" s="14" t="s">
        <v>54</v>
      </c>
      <c r="C38" s="23">
        <v>7500</v>
      </c>
    </row>
    <row r="39" spans="2:3">
      <c r="B39" s="15" t="s">
        <v>55</v>
      </c>
      <c r="C39" s="24">
        <f>C32/C35</f>
        <v>5.7142857142857144</v>
      </c>
    </row>
    <row r="40" spans="2:3">
      <c r="B40" s="13" t="s">
        <v>58</v>
      </c>
      <c r="C40" s="20">
        <f>C32/500000</f>
        <v>0.2</v>
      </c>
    </row>
  </sheetData>
  <hyperlinks>
    <hyperlink ref="D14" r:id="rId1"/>
    <hyperlink ref="D15" r:id="rId2" display="http://www.aisinworld.com/products/energy-system/http://www.aisin.co.jp/ghp/english/index.html"/>
    <hyperlink ref="D12" r:id="rId3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Emerging &amp; Incremental Costs</vt:lpstr>
      <vt:lpstr>Baseline Costs</vt:lpstr>
      <vt:lpstr>Notes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McCowan</dc:creator>
  <cp:lastModifiedBy>Valerie Eacret</cp:lastModifiedBy>
  <dcterms:created xsi:type="dcterms:W3CDTF">2015-08-28T14:10:49Z</dcterms:created>
  <dcterms:modified xsi:type="dcterms:W3CDTF">2016-05-26T00:31:03Z</dcterms:modified>
</cp:coreProperties>
</file>